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14370" yWindow="30" windowWidth="14400" windowHeight="1285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P26" i="7" l="1"/>
  <c r="O26" i="7"/>
  <c r="N26" i="7"/>
  <c r="M26" i="7"/>
  <c r="L26" i="7"/>
  <c r="K26" i="7"/>
  <c r="J26" i="7"/>
  <c r="I26" i="7"/>
  <c r="H26" i="7"/>
  <c r="F26" i="7"/>
  <c r="P25" i="7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<sst xmlns="http://schemas.openxmlformats.org/spreadsheetml/2006/main" count="1375" uniqueCount="678">
  <si>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</si>
  <si>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</si>
  <si>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</si>
  <si>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</si>
  <si>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</si>
  <si>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</si>
  <si>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</si>
  <si>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</si>
  <si>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</si>
  <si>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</si>
  <si>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</si>
  <si>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</si>
  <si>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</si>
  <si>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</si>
  <si>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</si>
  <si>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</si>
  <si>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</si>
  <si>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</si>
  <si>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</si>
  <si>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</si>
  <si>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</si>
  <si>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</si>
  <si>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</si>
  <si>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</si>
  <si>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</si>
  <si>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</si>
  <si>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</si>
  <si>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</si>
  <si>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</si>
  <si>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</si>
  <si>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</si>
  <si>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</si>
  <si>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</si>
  <si>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</si>
  <si>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</si>
  <si>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</si>
  <si>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</si>
  <si>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</si>
  <si>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</si>
  <si>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</si>
  <si>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</si>
  <si>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</si>
  <si>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</si>
  <si>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</si>
  <si>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</si>
  <si>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</si>
  <si>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</si>
  <si>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</si>
  <si>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</si>
  <si>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</si>
  <si>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</si>
  <si>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</si>
  <si>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</si>
  <si>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</si>
  <si>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</si>
  <si>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</si>
  <si>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</si>
  <si>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</si>
  <si>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</si>
  <si>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</si>
  <si>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</si>
  <si>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</si>
  <si>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</si>
  <si>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</si>
  <si>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</si>
  <si>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</si>
  <si>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</si>
  <si>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</si>
  <si>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</si>
  <si>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</si>
  <si>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</si>
  <si>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</si>
  <si>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</si>
  <si>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</si>
  <si>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</si>
  <si>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</si>
  <si>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</si>
  <si>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</si>
  <si>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</si>
  <si>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</si>
  <si>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</si>
  <si>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</si>
  <si>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</si>
  <si>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</si>
  <si>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</si>
  <si>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</si>
  <si>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</si>
  <si>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</si>
  <si>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</si>
  <si>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</si>
  <si>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</si>
  <si>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</si>
  <si>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</si>
  <si>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</si>
  <si>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</si>
  <si>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</si>
  <si>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</si>
  <si>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</si>
  <si>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</si>
  <si>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</si>
  <si>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</si>
  <si>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</si>
  <si>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</si>
  <si>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</si>
  <si>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</si>
  <si>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</si>
  <si>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</si>
  <si>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</si>
  <si>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</si>
  <si>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</si>
  <si>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</si>
  <si>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</si>
  <si>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</si>
  <si>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</si>
  <si>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</si>
  <si>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</si>
  <si>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</si>
  <si>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</si>
  <si>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</si>
  <si>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</si>
  <si>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</si>
  <si>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</si>
  <si>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</si>
  <si>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</si>
  <si>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</si>
  <si>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</si>
  <si>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</si>
  <si>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</si>
  <si>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</si>
  <si>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</si>
  <si>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</si>
  <si>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</si>
  <si>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</si>
  <si>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</si>
  <si>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</si>
  <si>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</si>
  <si>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</si>
  <si>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</si>
  <si>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</si>
  <si>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</si>
  <si>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</si>
  <si>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</si>
  <si>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</si>
  <si>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</si>
  <si>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</si>
  <si>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</si>
  <si>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</si>
  <si>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</si>
  <si>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</si>
  <si>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</si>
  <si>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</si>
  <si>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</si>
  <si>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</si>
  <si>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</si>
  <si>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</si>
  <si>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</si>
  <si>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</si>
  <si>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</si>
  <si>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</si>
  <si>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</si>
  <si>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</si>
  <si>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</si>
  <si>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</si>
  <si>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</si>
  <si>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</si>
  <si>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</si>
  <si>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</si>
  <si>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</si>
  <si>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</si>
  <si>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</si>
  <si>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</si>
  <si>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</si>
  <si>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</si>
  <si>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</si>
  <si>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</si>
  <si>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</si>
  <si>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</si>
  <si>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</si>
  <si>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</si>
  <si>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</si>
  <si>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</si>
  <si>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</si>
  <si>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</si>
  <si>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</si>
  <si>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</si>
  <si>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</si>
  <si>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</si>
  <si>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</si>
  <si>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</si>
  <si>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</si>
  <si>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</si>
  <si>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</si>
  <si>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</si>
  <si>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</si>
  <si>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</si>
  <si>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</si>
  <si>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</si>
  <si>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</si>
  <si>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</si>
  <si>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</si>
  <si>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</si>
  <si>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</si>
  <si>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</si>
  <si>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</si>
  <si>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</si>
  <si>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</si>
  <si>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</si>
  <si>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</si>
  <si>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</si>
  <si>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</si>
  <si>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</si>
  <si>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</si>
  <si>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</si>
  <si>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</si>
  <si>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</si>
  <si>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</si>
  <si>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</si>
  <si>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</si>
  <si>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</si>
  <si>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</si>
  <si>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</si>
  <si>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</si>
  <si>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</si>
  <si>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</si>
  <si>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</si>
  <si>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</si>
  <si>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</si>
  <si>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</si>
  <si>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</si>
  <si>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</si>
  <si>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</si>
  <si>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</si>
  <si>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</si>
  <si>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</si>
  <si>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</si>
  <si>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</si>
  <si>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</si>
  <si>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</si>
  <si>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</si>
  <si>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</si>
  <si>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</si>
  <si>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</si>
  <si>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</si>
  <si>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</si>
  <si>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</si>
  <si>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</si>
  <si>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</si>
  <si>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</si>
  <si>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</si>
  <si>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</si>
  <si>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</si>
  <si>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</si>
  <si>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</si>
  <si>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</si>
  <si>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</si>
  <si>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</si>
  <si>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</si>
  <si>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</si>
  <si>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</si>
  <si>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</si>
  <si>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</si>
  <si>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</si>
  <si>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</si>
  <si>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</si>
  <si>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</si>
  <si>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</si>
  <si>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</si>
  <si>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</si>
  <si>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</si>
  <si>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</si>
  <si>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</si>
  <si>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</si>
  <si>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</si>
  <si>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</si>
  <si>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</si>
  <si>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</si>
  <si>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</si>
  <si>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</si>
  <si>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</si>
  <si>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</si>
  <si>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</si>
  <si>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</si>
  <si>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</si>
  <si>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</si>
  <si>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</si>
  <si>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</si>
  <si>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</si>
  <si>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</si>
  <si>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</si>
  <si>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</si>
  <si>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</si>
  <si>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</si>
  <si>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</si>
  <si>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</si>
  <si>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</si>
  <si>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</si>
  <si>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</si>
  <si>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</si>
  <si>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</si>
  <si>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</si>
  <si>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</si>
  <si>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</si>
  <si>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</si>
  <si>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</si>
  <si>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</si>
  <si>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</si>
  <si>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</si>
  <si>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</si>
  <si>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</si>
  <si>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</si>
  <si>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</si>
  <si>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</si>
  <si>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</si>
  <si>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</si>
  <si>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</si>
  <si>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</si>
  <si>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</si>
  <si>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</si>
  <si>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</si>
  <si>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</si>
  <si>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</si>
  <si>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</si>
  <si>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</si>
  <si>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</si>
  <si>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</si>
  <si>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</si>
  <si>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</si>
  <si>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</si>
  <si>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</si>
  <si>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</si>
  <si>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</si>
  <si>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</si>
  <si>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</si>
  <si>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</si>
  <si>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</si>
  <si>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</si>
  <si>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</si>
  <si>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</si>
  <si>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</si>
  <si>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</si>
  <si>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</si>
  <si>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</si>
  <si>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</si>
  <si>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</si>
  <si>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</si>
  <si>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</si>
  <si>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</si>
  <si>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</si>
  <si>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</si>
  <si>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</si>
  <si>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</si>
  <si>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</si>
  <si>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</si>
  <si>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</si>
  <si>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</si>
  <si>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</si>
  <si>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</si>
  <si>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</si>
  <si>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</si>
  <si>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</si>
  <si>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</si>
  <si>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</si>
  <si>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</si>
  <si>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</si>
  <si>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</si>
  <si>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</si>
  <si>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</si>
  <si>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</si>
  <si>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</si>
  <si>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</si>
  <si>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</si>
  <si>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</si>
  <si>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</si>
  <si>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</si>
  <si>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</si>
  <si>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</si>
  <si>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</si>
  <si>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</si>
  <si>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</si>
  <si>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</si>
  <si>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</si>
  <si>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</si>
  <si>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</si>
  <si>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</si>
  <si>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</si>
  <si>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</si>
  <si>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</si>
  <si>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</si>
  <si>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</si>
  <si>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</si>
  <si>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</si>
  <si>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</si>
  <si>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</si>
  <si>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</si>
  <si>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</si>
  <si>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</si>
  <si>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</si>
  <si>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</si>
  <si>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</si>
  <si>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</si>
  <si>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</si>
  <si>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</si>
  <si>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</si>
  <si>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</si>
  <si>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</si>
  <si>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</si>
  <si>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</si>
  <si>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</si>
  <si>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</si>
  <si>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</si>
  <si>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</si>
  <si>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</si>
  <si>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</si>
  <si>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</si>
  <si>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</si>
  <si>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</si>
  <si>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</si>
  <si>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</si>
  <si>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</si>
  <si>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</si>
  <si>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</si>
  <si>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</si>
  <si>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</si>
  <si>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</si>
  <si>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</si>
  <si>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</si>
  <si>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</si>
  <si>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</si>
  <si>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</si>
  <si>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</si>
  <si>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</si>
  <si>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</si>
  <si>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</si>
  <si>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</si>
  <si>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</si>
  <si>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</si>
  <si>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</si>
  <si>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</si>
  <si>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</si>
  <si>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</si>
  <si>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</si>
  <si>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</si>
  <si>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</si>
  <si>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</si>
  <si>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</si>
  <si>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</si>
  <si>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</si>
  <si>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</si>
  <si>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</si>
  <si>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</si>
  <si>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</si>
  <si>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</si>
  <si>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</si>
  <si>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</si>
  <si>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</si>
  <si>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</si>
  <si>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</si>
  <si>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</si>
  <si>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</si>
  <si>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</si>
  <si>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</si>
  <si>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</si>
  <si>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</si>
  <si>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</si>
  <si>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</si>
  <si>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</si>
  <si>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</si>
  <si>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</si>
  <si>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</si>
  <si>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</si>
  <si>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</si>
  <si>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</si>
  <si>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</si>
  <si>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</si>
  <si>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</si>
  <si>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</si>
  <si>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</si>
  <si>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</si>
  <si>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</si>
  <si>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</si>
  <si>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</si>
  <si>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</si>
  <si>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</si>
  <si>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</si>
  <si>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</si>
  <si>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</si>
  <si>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</si>
  <si>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</si>
  <si>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</si>
  <si>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</si>
  <si>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</si>
  <si>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</si>
  <si>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</si>
  <si>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</si>
  <si>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</si>
  <si>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</si>
  <si>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</si>
  <si>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</si>
  <si>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</si>
  <si>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</si>
  <si>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</si>
  <si>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</si>
  <si>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</si>
  <si>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</si>
  <si>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</si>
  <si>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</si>
  <si>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</si>
  <si>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</si>
  <si>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</si>
  <si>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</si>
  <si>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</si>
  <si>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</si>
  <si>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</si>
  <si>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</si>
  <si>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</si>
  <si>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</si>
  <si>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</si>
  <si>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</si>
  <si>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</si>
  <si>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</si>
  <si>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</si>
  <si>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</si>
  <si>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</si>
  <si>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</si>
  <si>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</si>
  <si>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</si>
  <si>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</si>
  <si>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</si>
  <si>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</si>
  <si>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</si>
  <si>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</si>
  <si>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</si>
  <si>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</si>
  <si>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</si>
  <si>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</si>
  <si>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</si>
  <si>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</si>
  <si>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</si>
  <si>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</si>
  <si>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</si>
  <si>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</si>
  <si>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</si>
  <si>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</si>
  <si>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</si>
  <si>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</si>
  <si>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</si>
  <si>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</si>
  <si>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</si>
  <si>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</si>
  <si>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</si>
  <si>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</si>
  <si>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</si>
  <si>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</si>
  <si>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</si>
  <si>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</si>
  <si>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</si>
  <si>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</si>
  <si>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</si>
  <si>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</si>
  <si>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</si>
  <si>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</si>
  <si>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</si>
  <si>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</si>
  <si>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</si>
  <si>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</si>
  <si>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</si>
  <si>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</si>
  <si>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</si>
  <si>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</si>
  <si>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</si>
  <si>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</si>
  <si>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</si>
  <si>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</si>
  <si>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</si>
  <si>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</si>
  <si>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</si>
  <si>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</si>
  <si>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</si>
  <si>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</si>
  <si>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</si>
  <si>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</si>
  <si>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</si>
  <si>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</si>
  <si>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</si>
  <si>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</si>
  <si>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</si>
  <si>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</si>
  <si>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</si>
  <si>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</si>
  <si>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</si>
  <si>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</si>
  <si>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</si>
  <si>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</si>
  <si>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</si>
  <si>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</si>
  <si>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</si>
  <si>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</si>
  <si>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</si>
  <si>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</si>
  <si>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</si>
  <si>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</si>
  <si>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</si>
  <si>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</si>
  <si>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</si>
  <si>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</si>
  <si>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</si>
  <si>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</si>
  <si>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</si>
  <si>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</si>
  <si>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</si>
  <si>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</si>
  <si>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</si>
  <si>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</si>
  <si>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</si>
  <si>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</si>
  <si>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</si>
  <si>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</si>
  <si>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</si>
  <si>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</si>
  <si>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</si>
  <si>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</si>
  <si>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</si>
  <si>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</si>
  <si>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</si>
  <si>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</si>
  <si>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</si>
  <si>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</si>
  <si>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</si>
  <si>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</si>
  <si>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</si>
  <si>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</si>
  <si>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</si>
  <si>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</si>
  <si>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</si>
  <si>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</si>
  <si>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</si>
  <si>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</si>
  <si>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</si>
  <si>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</si>
  <si>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</si>
  <si>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</si>
  <si>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</si>
  <si>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</si>
  <si>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</si>
  <si>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</si>
  <si>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</si>
  <si>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</si>
  <si>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</si>
  <si>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</si>
  <si>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</si>
  <si>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</si>
  <si>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</si>
  <si>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</si>
  <si>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</si>
  <si>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</si>
  <si>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DE_GMK04</t>
  </si>
  <si>
    <t>DE_GBA04</t>
  </si>
  <si>
    <t>DE_GBD04</t>
  </si>
  <si>
    <t>DE_GBH04</t>
  </si>
  <si>
    <t>DE_GGA04</t>
  </si>
  <si>
    <t>DE_GGB04</t>
  </si>
  <si>
    <t>DE_GHA04</t>
  </si>
  <si>
    <t>DE_GHD04</t>
  </si>
  <si>
    <t>DE_GMF04</t>
  </si>
  <si>
    <t>DE_GPD04</t>
  </si>
  <si>
    <t>DE_GWA04</t>
  </si>
  <si>
    <t>DE_HKO03</t>
  </si>
  <si>
    <t>DE_GKO04</t>
  </si>
  <si>
    <t>Mindener Stadtwerke GmbH</t>
  </si>
  <si>
    <t>9870120800007</t>
  </si>
  <si>
    <t>Großer Domhof 3</t>
  </si>
  <si>
    <t>Minden</t>
  </si>
  <si>
    <t>Martin Seehafer</t>
  </si>
  <si>
    <t>marktpartner-netz@mindener-stadtwerke.de</t>
  </si>
  <si>
    <t>0571/829 773 346</t>
  </si>
  <si>
    <t>NCLN007012080000</t>
  </si>
  <si>
    <t>GASPOOLNL7012081</t>
  </si>
  <si>
    <t>Rahden-Kleinendorf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</si>
</sst>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H22" sqref="H2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337</v>
      </c>
    </row>
    <row r="8" spans="2:7" s="8" customFormat="1">
      <c r="B8" s="8" t="s">
        <v>461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42205</v>
      </c>
      <c r="E29" s="8"/>
      <c r="F29" s="8"/>
      <c r="G29" s="8"/>
      <c r="H29" s="8"/>
    </row>
    <row r="30" spans="2:12">
      <c r="B30" s="21" t="s">
        <v>347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42675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42736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668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484</v>
      </c>
      <c r="D11" s="331" t="s">
        <v>669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32423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672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673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500</v>
      </c>
      <c r="D28" s="48" t="str">
        <f>IF(D27&lt;&gt;C28,VLOOKUP(D27,$C$29:$D$48,2,FALSE),C28)</f>
        <v>Mindener Stadtwerke GmbH</v>
      </c>
      <c r="E28" s="38"/>
      <c r="F28" s="11"/>
      <c r="G28" s="2"/>
    </row>
    <row r="29" spans="1:15">
      <c r="B29" s="15"/>
      <c r="C29" s="22" t="s">
        <v>395</v>
      </c>
      <c r="D29" s="41" t="s">
        <v>668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3" priority="2">
      <formula>IF(CELL("Zeile",D30)&lt;$D$25+CELL("Zeile",$D$29),1,0)</formula>
    </cfRule>
  </conditionalFormatting>
  <conditionalFormatting sqref="D30:D48">
    <cfRule type="expression" dxfId="62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Mindener Stadtwerke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Mindener Stadtwerke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9870120800007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259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613</v>
      </c>
      <c r="D13" s="33" t="s">
        <v>615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675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676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573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576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620</v>
      </c>
      <c r="D27" s="42" t="s">
        <v>621</v>
      </c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575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547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548</v>
      </c>
      <c r="C37" s="5" t="s">
        <v>365</v>
      </c>
      <c r="D37" s="34">
        <v>1500000</v>
      </c>
      <c r="E37" s="15" t="s">
        <v>505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549</v>
      </c>
      <c r="C40" s="5" t="s">
        <v>366</v>
      </c>
      <c r="D40" s="36">
        <v>500</v>
      </c>
      <c r="E40" s="15" t="s">
        <v>539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538</v>
      </c>
    </row>
    <row r="44" spans="2:39" ht="18" customHeight="1">
      <c r="C44" s="3" t="s">
        <v>540</v>
      </c>
    </row>
    <row r="45" spans="2:39" ht="18" customHeight="1">
      <c r="C45" s="3"/>
    </row>
    <row r="46" spans="2:39" ht="15" customHeight="1">
      <c r="B46" s="22" t="s">
        <v>550</v>
      </c>
      <c r="C46" s="60" t="s">
        <v>574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584</v>
      </c>
      <c r="D48" s="45" t="s">
        <v>668</v>
      </c>
    </row>
    <row r="49" spans="3:4" ht="18" customHeight="1">
      <c r="C49" s="22" t="s">
        <v>585</v>
      </c>
      <c r="D49" s="45"/>
    </row>
    <row r="50" spans="3:4" ht="18" customHeight="1">
      <c r="C50" s="22" t="s">
        <v>586</v>
      </c>
      <c r="D50" s="45"/>
    </row>
    <row r="51" spans="3:4" ht="18" customHeight="1">
      <c r="C51" s="22" t="s">
        <v>587</v>
      </c>
      <c r="D51" s="45"/>
    </row>
    <row r="52" spans="3:4" ht="18" customHeight="1">
      <c r="C52" s="22" t="s">
        <v>588</v>
      </c>
      <c r="D52" s="45"/>
    </row>
    <row r="53" spans="3:4" ht="18" customHeight="1">
      <c r="C53" s="22" t="s">
        <v>589</v>
      </c>
      <c r="D53" s="45"/>
    </row>
    <row r="54" spans="3:4" ht="18" customHeight="1">
      <c r="C54" s="22" t="s">
        <v>590</v>
      </c>
      <c r="D54" s="45"/>
    </row>
    <row r="55" spans="3:4" ht="18" customHeight="1">
      <c r="C55" s="22" t="s">
        <v>591</v>
      </c>
      <c r="D55" s="45"/>
    </row>
    <row r="56" spans="3:4" ht="18" customHeight="1">
      <c r="C56" s="22" t="s">
        <v>592</v>
      </c>
      <c r="D56" s="45"/>
    </row>
    <row r="57" spans="3:4" ht="18" customHeight="1">
      <c r="C57" s="22" t="s">
        <v>593</v>
      </c>
      <c r="D57" s="45"/>
    </row>
    <row r="58" spans="3:4" ht="18" customHeight="1">
      <c r="C58" s="22" t="s">
        <v>594</v>
      </c>
      <c r="D58" s="45"/>
    </row>
    <row r="59" spans="3:4" ht="18" customHeight="1">
      <c r="C59" s="22" t="s">
        <v>595</v>
      </c>
      <c r="D59" s="45"/>
    </row>
    <row r="60" spans="3:4" ht="18" customHeight="1">
      <c r="C60" s="22" t="s">
        <v>596</v>
      </c>
      <c r="D60" s="45"/>
    </row>
    <row r="61" spans="3:4" ht="18" customHeight="1">
      <c r="C61" s="22" t="s">
        <v>597</v>
      </c>
      <c r="D61" s="45"/>
    </row>
    <row r="62" spans="3:4" ht="18" customHeight="1">
      <c r="C62" s="22" t="s">
        <v>598</v>
      </c>
      <c r="D62" s="45"/>
    </row>
  </sheetData>
  <sheetProtection sheet="1" objects="1" scenarios="1"/>
  <conditionalFormatting sqref="D49:D62">
    <cfRule type="expression" dxfId="59" priority="20">
      <formula>IF(CELL("Zeile",D49)&lt;$D$46+CELL("Zeile",$D$48),1,0)</formula>
    </cfRule>
  </conditionalFormatting>
  <conditionalFormatting sqref="D49:D62">
    <cfRule type="expression" dxfId="58" priority="19">
      <formula>IF(CELL(D49)&lt;$D$36+27,1,0)</formula>
    </cfRule>
  </conditionalFormatting>
  <conditionalFormatting sqref="D23">
    <cfRule type="expression" dxfId="57" priority="18">
      <formula>IF($D$22=$H$22,1,0)</formula>
    </cfRule>
  </conditionalFormatting>
  <conditionalFormatting sqref="D31">
    <cfRule type="expression" dxfId="56" priority="7">
      <formula>IF($D$18="synthetisch",1,0)</formula>
    </cfRule>
  </conditionalFormatting>
  <conditionalFormatting sqref="D28">
    <cfRule type="expression" dxfId="55" priority="5">
      <formula>IF(AND($D$27=$I$27,$D$26=$H$26),1,0)</formula>
    </cfRule>
  </conditionalFormatting>
  <conditionalFormatting sqref="D26:D28">
    <cfRule type="expression" dxfId="54" priority="8">
      <formula>IF($D$18="analytisch",1,0)</formula>
    </cfRule>
  </conditionalFormatting>
  <conditionalFormatting sqref="D27">
    <cfRule type="expression" dxfId="53" priority="6">
      <formula>IF($D$26="nein",1)</formula>
    </cfRule>
  </conditionalFormatting>
  <conditionalFormatting sqref="D15">
    <cfRule type="expression" dxfId="3" priority="3">
      <formula>IF($D$11="Gaspool",1,0)</formula>
    </cfRule>
  </conditionalFormatting>
  <conditionalFormatting sqref="D16">
    <cfRule type="expression" dxfId="2" priority="2">
      <formula>IF($D$11="NCG",1,0)</formula>
    </cfRule>
  </conditionalFormatting>
  <conditionalFormatting sqref="D48">
    <cfRule type="expression" dxfId="1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9" sqref="F9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Mindener Stadtwerke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Mindener Stadtwerke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9870120800007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1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#01'!F10)</f>
        <v>Mindener Stadtwerke GmbH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70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514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501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677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>
        <v>4063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141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536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514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Rahden-Kleinendorf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>
        <f>E25</f>
        <v>4063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525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536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1" priority="28">
      <formula>IF(E$20&lt;=$F$18,1,0)</formula>
    </cfRule>
  </conditionalFormatting>
  <conditionalFormatting sqref="E32:N36">
    <cfRule type="expression" dxfId="50" priority="27">
      <formula>IF(E$30&lt;=$F$28,1,0)</formula>
    </cfRule>
  </conditionalFormatting>
  <conditionalFormatting sqref="E26:F26">
    <cfRule type="expression" dxfId="49" priority="26">
      <formula>IF(E$20&lt;=$F$18,1,0)</formula>
    </cfRule>
  </conditionalFormatting>
  <conditionalFormatting sqref="E26:N26">
    <cfRule type="expression" dxfId="48" priority="25">
      <formula>IF(E$20&lt;=$F$18,1,0)</formula>
    </cfRule>
  </conditionalFormatting>
  <conditionalFormatting sqref="E56:N59">
    <cfRule type="expression" dxfId="47" priority="22">
      <formula>IF(E$54&lt;=$F$52,1,0)</formula>
    </cfRule>
  </conditionalFormatting>
  <conditionalFormatting sqref="E60:N60">
    <cfRule type="expression" dxfId="46" priority="21">
      <formula>IF(E$54&lt;=$F$52,1,0)</formula>
    </cfRule>
  </conditionalFormatting>
  <conditionalFormatting sqref="E66:N68">
    <cfRule type="expression" dxfId="45" priority="15">
      <formula>IF(E$64&lt;=$F$62,1,0)</formula>
    </cfRule>
  </conditionalFormatting>
  <conditionalFormatting sqref="E65:N68 E70:N70">
    <cfRule type="expression" dxfId="44" priority="13">
      <formula>IF(E$64&gt;$F$62,1,0)</formula>
    </cfRule>
  </conditionalFormatting>
  <conditionalFormatting sqref="E56:N60">
    <cfRule type="expression" dxfId="43" priority="12">
      <formula>IF(E$54&gt;$F$52,1,0)</formula>
    </cfRule>
  </conditionalFormatting>
  <conditionalFormatting sqref="E21:N26">
    <cfRule type="expression" dxfId="42" priority="11">
      <formula>IF(E$20&gt;$F$18,1,0)</formula>
    </cfRule>
  </conditionalFormatting>
  <conditionalFormatting sqref="E32:N36">
    <cfRule type="expression" dxfId="41" priority="10">
      <formula>IF(E$30&gt;$F$28,1,0)</formula>
    </cfRule>
  </conditionalFormatting>
  <conditionalFormatting sqref="H11 H8:H9">
    <cfRule type="expression" dxfId="40" priority="9">
      <formula>IF($F$9=1,1,0)</formula>
    </cfRule>
  </conditionalFormatting>
  <conditionalFormatting sqref="E55:N55">
    <cfRule type="expression" dxfId="39" priority="8">
      <formula>IF(E$54&gt;$F$52,1,0)</formula>
    </cfRule>
  </conditionalFormatting>
  <conditionalFormatting sqref="E31:N31">
    <cfRule type="expression" dxfId="38" priority="7">
      <formula>IF(E$30&gt;$F$28,1,0)</formula>
    </cfRule>
  </conditionalFormatting>
  <conditionalFormatting sqref="E70:N70">
    <cfRule type="expression" dxfId="37" priority="6">
      <formula>IF(E$64&lt;=$F$62,1,0)</formula>
    </cfRule>
  </conditionalFormatting>
  <conditionalFormatting sqref="H10">
    <cfRule type="expression" dxfId="36" priority="5">
      <formula>IF($F$9=1,1,0)</formula>
    </cfRule>
  </conditionalFormatting>
  <conditionalFormatting sqref="E69:N69">
    <cfRule type="expression" dxfId="35" priority="2">
      <formula>IF(E$64&lt;=$F$62,1,0)</formula>
    </cfRule>
  </conditionalFormatting>
  <conditionalFormatting sqref="E69:N69">
    <cfRule type="expression" dxfId="34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Mindener Stadtwerke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Mindener Stadtwerke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9870120800007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2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70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 t="s">
        <v>526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514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579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141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536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514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525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536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B1" zoomScaleNormal="100" workbookViewId="0">
      <selection activeCell="E27" sqref="E27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Mindener Stadtwerke GmbH</v>
      </c>
      <c r="E5" s="129"/>
      <c r="J5" s="88" t="s">
        <v>496</v>
      </c>
      <c r="K5" s="130" t="s">
        <v>499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Mindener Stadtwerke GmbH</v>
      </c>
      <c r="E6" s="129"/>
      <c r="F6" s="129"/>
      <c r="K6" s="130" t="s">
        <v>507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9870120800007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42736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493</v>
      </c>
      <c r="D10" s="133" t="s">
        <v>146</v>
      </c>
      <c r="E10" s="272" t="s">
        <v>509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4" t="s">
        <v>646</v>
      </c>
    </row>
    <row r="11" spans="2:26" ht="15.75" thickBot="1">
      <c r="B11" s="138" t="s">
        <v>495</v>
      </c>
      <c r="C11" s="139" t="s">
        <v>508</v>
      </c>
      <c r="D11" s="293" t="s">
        <v>246</v>
      </c>
      <c r="E11" s="163" t="s">
        <v>515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Mindener Stadtwerke GmbH</v>
      </c>
      <c r="D12" s="62" t="s">
        <v>246</v>
      </c>
      <c r="E12" s="164" t="s">
        <v>24</v>
      </c>
      <c r="F12" s="296" t="str">
        <f>VLOOKUP($E12,'BDEW-Standard'!$B$3:$M$158,F$9,0)</f>
        <v>N14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6.4760499999999999E-2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0.94490761186795624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Mindener Stadtwerke GmbH</v>
      </c>
      <c r="D13" s="62" t="s">
        <v>246</v>
      </c>
      <c r="E13" s="164" t="s">
        <v>32</v>
      </c>
      <c r="F13" s="296" t="str">
        <f>VLOOKUP($E13,'BDEW-Standard'!$B$3:$M$158,F$9,0)</f>
        <v>N24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8.4524100000000005E-2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1.0034007991768874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Mindener Stadtwerke GmbH</v>
      </c>
      <c r="D14" s="62" t="s">
        <v>246</v>
      </c>
      <c r="E14" s="164" t="s">
        <v>656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2" customFormat="1">
      <c r="B15" s="143">
        <v>4</v>
      </c>
      <c r="C15" s="144" t="str">
        <f t="shared" si="0"/>
        <v>Mindener Stadtwerke GmbH</v>
      </c>
      <c r="D15" s="62" t="s">
        <v>246</v>
      </c>
      <c r="E15" s="164" t="s">
        <v>657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Mindener Stadtwerke GmbH</v>
      </c>
      <c r="D16" s="62" t="s">
        <v>246</v>
      </c>
      <c r="E16" s="164" t="s">
        <v>658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Mindener Stadtwerke GmbH</v>
      </c>
      <c r="D17" s="62" t="s">
        <v>246</v>
      </c>
      <c r="E17" s="164" t="s">
        <v>659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Mindener Stadtwerke GmbH</v>
      </c>
      <c r="D18" s="62" t="s">
        <v>246</v>
      </c>
      <c r="E18" s="164" t="s">
        <v>660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2" customFormat="1">
      <c r="B19" s="143">
        <v>8</v>
      </c>
      <c r="C19" s="144" t="str">
        <f t="shared" si="0"/>
        <v>Mindener Stadtwerke GmbH</v>
      </c>
      <c r="D19" s="62" t="s">
        <v>246</v>
      </c>
      <c r="E19" s="164" t="s">
        <v>661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2" customFormat="1">
      <c r="B20" s="143">
        <v>9</v>
      </c>
      <c r="C20" s="144" t="str">
        <f t="shared" si="0"/>
        <v>Mindener Stadtwerke GmbH</v>
      </c>
      <c r="D20" s="62" t="s">
        <v>246</v>
      </c>
      <c r="E20" s="164" t="s">
        <v>662</v>
      </c>
      <c r="F20" s="296" t="str">
        <f>VLOOKUP($E20,'BDEW-Standard'!$B$3:$M$158,F$9,0)</f>
        <v>HD4</v>
      </c>
      <c r="H20" s="273">
        <f>ROUND(VLOOKUP($E20,'BDEW-Standard'!$B$3:$M$158,H$9,0),7)</f>
        <v>3.0084346000000002</v>
      </c>
      <c r="I20" s="273">
        <f>ROUND(VLOOKUP($E20,'BDEW-Standard'!$B$3:$M$158,I$9,0),7)</f>
        <v>-36.607845300000001</v>
      </c>
      <c r="J20" s="273">
        <f>ROUND(VLOOKUP($E20,'BDEW-Standard'!$B$3:$M$158,J$9,0),7)</f>
        <v>7.3211870000000001</v>
      </c>
      <c r="K20" s="273">
        <f>ROUND(VLOOKUP($E20,'BDEW-Standard'!$B$3:$M$158,K$9,0),7)</f>
        <v>0.15496599999999999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0.97302438504000599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2" customFormat="1">
      <c r="B21" s="143">
        <v>10</v>
      </c>
      <c r="C21" s="144" t="str">
        <f t="shared" si="0"/>
        <v>Mindener Stadtwerke GmbH</v>
      </c>
      <c r="D21" s="62" t="s">
        <v>246</v>
      </c>
      <c r="E21" s="164" t="s">
        <v>655</v>
      </c>
      <c r="F21" s="296" t="str">
        <f>VLOOKUP($E21,'BDEW-Standard'!$B$3:$M$158,F$9,0)</f>
        <v>MK4</v>
      </c>
      <c r="H21" s="273">
        <f>ROUND(VLOOKUP($E21,'BDEW-Standard'!$B$3:$M$158,H$9,0),7)</f>
        <v>3.1177248</v>
      </c>
      <c r="I21" s="273">
        <f>ROUND(VLOOKUP($E21,'BDEW-Standard'!$B$3:$M$158,I$9,0),7)</f>
        <v>-35.871506199999999</v>
      </c>
      <c r="J21" s="273">
        <f>ROUND(VLOOKUP($E21,'BDEW-Standard'!$B$3:$M$158,J$9,0),7)</f>
        <v>7.5186828999999999</v>
      </c>
      <c r="K21" s="273">
        <f>ROUND(VLOOKUP($E21,'BDEW-Standard'!$B$3:$M$158,K$9,0),7)</f>
        <v>3.4330100000000002E-2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0.9622064996731321</v>
      </c>
      <c r="R21" s="274">
        <f>ROUND(VLOOKUP(MID($E21,4,3),'Wochentag F(WT)'!$B$7:$J$22,R$9,0),4)</f>
        <v>1.0699000000000001</v>
      </c>
      <c r="S21" s="274">
        <f>ROUND(VLOOKUP(MID($E21,4,3),'Wochentag F(WT)'!$B$7:$J$22,S$9,0),4)</f>
        <v>1.0365</v>
      </c>
      <c r="T21" s="274">
        <f>ROUND(VLOOKUP(MID($E21,4,3),'Wochentag F(WT)'!$B$7:$J$22,T$9,0),4)</f>
        <v>0.99329999999999996</v>
      </c>
      <c r="U21" s="274">
        <f>ROUND(VLOOKUP(MID($E21,4,3),'Wochentag F(WT)'!$B$7:$J$22,U$9,0),4)</f>
        <v>0.99480000000000002</v>
      </c>
      <c r="V21" s="274">
        <f>ROUND(VLOOKUP(MID($E21,4,3),'Wochentag F(WT)'!$B$7:$J$22,V$9,0),4)</f>
        <v>1.0659000000000001</v>
      </c>
      <c r="W21" s="274">
        <f>ROUND(VLOOKUP(MID($E21,4,3),'Wochentag F(WT)'!$B$7:$J$22,W$9,0),4)</f>
        <v>0.93620000000000003</v>
      </c>
      <c r="X21" s="275">
        <f t="shared" si="2"/>
        <v>0.90339999999999954</v>
      </c>
      <c r="Y21" s="292"/>
      <c r="Z21" s="210"/>
    </row>
    <row r="22" spans="2:26" s="142" customFormat="1">
      <c r="B22" s="143">
        <v>11</v>
      </c>
      <c r="C22" s="144" t="str">
        <f t="shared" si="0"/>
        <v>Mindener Stadtwerke GmbH</v>
      </c>
      <c r="D22" s="62" t="s">
        <v>246</v>
      </c>
      <c r="E22" s="164" t="s">
        <v>663</v>
      </c>
      <c r="F22" s="296" t="str">
        <f>VLOOKUP($E22,'BDEW-Standard'!$B$3:$M$158,F$9,0)</f>
        <v>MF4</v>
      </c>
      <c r="H22" s="273">
        <f>ROUND(VLOOKUP($E22,'BDEW-Standard'!$B$3:$M$158,H$9,0),7)</f>
        <v>2.5187775000000001</v>
      </c>
      <c r="I22" s="273">
        <f>ROUND(VLOOKUP($E22,'BDEW-Standard'!$B$3:$M$158,I$9,0),7)</f>
        <v>-35.033375399999997</v>
      </c>
      <c r="J22" s="273">
        <f>ROUND(VLOOKUP($E22,'BDEW-Standard'!$B$3:$M$158,J$9,0),7)</f>
        <v>6.2240634000000004</v>
      </c>
      <c r="K22" s="273">
        <f>ROUND(VLOOKUP($E22,'BDEW-Standard'!$B$3:$M$158,K$9,0),7)</f>
        <v>0.10107820000000001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1.0146273685996503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2" customFormat="1">
      <c r="B23" s="143">
        <v>12</v>
      </c>
      <c r="C23" s="144" t="str">
        <f t="shared" si="0"/>
        <v>Mindener Stadtwerke GmbH</v>
      </c>
      <c r="D23" s="62" t="s">
        <v>246</v>
      </c>
      <c r="E23" s="164" t="s">
        <v>664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Mindener Stadtwerke GmbH</v>
      </c>
      <c r="D24" s="62" t="s">
        <v>246</v>
      </c>
      <c r="E24" s="164" t="s">
        <v>665</v>
      </c>
      <c r="F24" s="296" t="str">
        <f>VLOOKUP($E24,'BDEW-Standard'!$B$3:$M$158,F$9,0)</f>
        <v>WA4</v>
      </c>
      <c r="H24" s="273">
        <f>ROUND(VLOOKUP($E24,'BDEW-Standard'!$B$3:$M$158,H$9,0),7)</f>
        <v>1.0535874999999999</v>
      </c>
      <c r="I24" s="273">
        <f>ROUND(VLOOKUP($E24,'BDEW-Standard'!$B$3:$M$158,I$9,0),7)</f>
        <v>-35.299999999999997</v>
      </c>
      <c r="J24" s="273">
        <f>ROUND(VLOOKUP($E24,'BDEW-Standard'!$B$3:$M$158,J$9,0),7)</f>
        <v>4.8662747</v>
      </c>
      <c r="K24" s="273">
        <f>ROUND(VLOOKUP($E24,'BDEW-Standard'!$B$3:$M$158,K$9,0),7)</f>
        <v>0.68110420000000005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Mindener Stadtwerke GmbH</v>
      </c>
      <c r="D25" s="62" t="s">
        <v>246</v>
      </c>
      <c r="E25" s="164" t="s">
        <v>666</v>
      </c>
      <c r="F25" s="296" t="str">
        <f>VLOOKUP($E25,'BDEW-Standard'!$B$3:$M$158,F$9,0)</f>
        <v>HK3</v>
      </c>
      <c r="H25" s="273">
        <f>ROUND(VLOOKUP($E25,'BDEW-Standard'!$B$3:$M$158,H$9,0),7)</f>
        <v>0.40409319999999999</v>
      </c>
      <c r="I25" s="273">
        <f>ROUND(VLOOKUP($E25,'BDEW-Standard'!$B$3:$M$158,I$9,0),7)</f>
        <v>-24.439296800000001</v>
      </c>
      <c r="J25" s="273">
        <f>ROUND(VLOOKUP($E25,'BDEW-Standard'!$B$3:$M$158,J$9,0),7)</f>
        <v>6.5718174999999999</v>
      </c>
      <c r="K25" s="273">
        <f>ROUND(VLOOKUP($E25,'BDEW-Standard'!$B$3:$M$158,K$9,0),7)</f>
        <v>0.71077100000000004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Mindener Stadtwerke GmbH</v>
      </c>
      <c r="D26" s="62" t="s">
        <v>246</v>
      </c>
      <c r="E26" s="164" t="s">
        <v>667</v>
      </c>
      <c r="F26" s="296" t="str">
        <f>VLOOKUP($E26,'BDEW-Standard'!$B$3:$M$158,F$9,0)</f>
        <v>KO4</v>
      </c>
      <c r="H26" s="273">
        <f>ROUND(VLOOKUP($E26,'BDEW-Standard'!$B$3:$M$158,H$9,0),7)</f>
        <v>3.4428942999999999</v>
      </c>
      <c r="I26" s="273">
        <f>ROUND(VLOOKUP($E26,'BDEW-Standard'!$B$3:$M$158,I$9,0),7)</f>
        <v>-36.659050399999998</v>
      </c>
      <c r="J26" s="273">
        <f>ROUND(VLOOKUP($E26,'BDEW-Standard'!$B$3:$M$158,J$9,0),7)</f>
        <v>7.6083226000000002</v>
      </c>
      <c r="K26" s="273">
        <f>ROUND(VLOOKUP($E26,'BDEW-Standard'!$B$3:$M$158,K$9,0),7)</f>
        <v>7.4685000000000001E-2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0.97768382110526542</v>
      </c>
      <c r="R26" s="274">
        <f>ROUND(VLOOKUP(MID($E26,4,3),'Wochentag F(WT)'!$B$7:$J$22,R$9,0),4)</f>
        <v>1.0354000000000001</v>
      </c>
      <c r="S26" s="274">
        <f>ROUND(VLOOKUP(MID($E26,4,3),'Wochentag F(WT)'!$B$7:$J$22,S$9,0),4)</f>
        <v>1.0523</v>
      </c>
      <c r="T26" s="274">
        <f>ROUND(VLOOKUP(MID($E26,4,3),'Wochentag F(WT)'!$B$7:$J$22,T$9,0),4)</f>
        <v>1.0448999999999999</v>
      </c>
      <c r="U26" s="274">
        <f>ROUND(VLOOKUP(MID($E26,4,3),'Wochentag F(WT)'!$B$7:$J$22,U$9,0),4)</f>
        <v>1.0494000000000001</v>
      </c>
      <c r="V26" s="274">
        <f>ROUND(VLOOKUP(MID($E26,4,3),'Wochentag F(WT)'!$B$7:$J$22,V$9,0),4)</f>
        <v>0.98850000000000005</v>
      </c>
      <c r="W26" s="274">
        <f>ROUND(VLOOKUP(MID($E26,4,3),'Wochentag F(WT)'!$B$7:$J$22,W$9,0),4)</f>
        <v>0.88600000000000001</v>
      </c>
      <c r="X26" s="275">
        <f t="shared" si="2"/>
        <v>0.94349999999999934</v>
      </c>
      <c r="Y26" s="292"/>
      <c r="Z26" s="210"/>
    </row>
    <row r="27" spans="2:26" s="142" customFormat="1">
      <c r="B27" s="143">
        <v>16</v>
      </c>
      <c r="C27" s="144" t="str">
        <f t="shared" si="0"/>
        <v>Mindener Stadtwerke GmbH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Mindener Stadtwerke GmbH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Mindener Stadtwerke GmbH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Mindener Stadtwerke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Mindener Stadtwerke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Mindener Stadtwerke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Mindener Stadtwerke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Mindener Stadtwerke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Mindener Stadtwerke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Mindener Stadtwerke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Mindener Stadtwerke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Mindener Stadtwerke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Mindener Stadtwerke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Mindener Stadtwerke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Mindener Stadtwerke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5" priority="12">
      <formula>ISERROR(F11)</formula>
    </cfRule>
  </conditionalFormatting>
  <conditionalFormatting sqref="Y12:Y41 E27:F41 F12:F26">
    <cfRule type="duplicateValues" dxfId="14" priority="34"/>
  </conditionalFormatting>
  <conditionalFormatting sqref="L11:L41">
    <cfRule type="expression" dxfId="13" priority="3">
      <formula>ISERROR(L11)</formula>
    </cfRule>
  </conditionalFormatting>
  <conditionalFormatting sqref="Q11:Q41">
    <cfRule type="expression" dxfId="12" priority="2">
      <formula>ISERROR(Q11)</formula>
    </cfRule>
  </conditionalFormatting>
  <conditionalFormatting sqref="E12:E26">
    <cfRule type="duplicateValues" dxfId="0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8" scale="65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Mindener Stadtwerke GmbH</v>
      </c>
      <c r="D4" s="76"/>
      <c r="G4" s="76"/>
      <c r="I4" s="76"/>
      <c r="J4" s="77"/>
      <c r="M4" s="86" t="s">
        <v>537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Mindener Stadtwerke GmbH</v>
      </c>
      <c r="D5" s="37"/>
      <c r="E5" s="76"/>
      <c r="F5" s="76"/>
      <c r="G5" s="76"/>
      <c r="I5" s="76"/>
      <c r="J5" s="76"/>
      <c r="K5" s="76"/>
      <c r="L5" s="76"/>
      <c r="M5" s="88" t="s">
        <v>506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9870120800007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581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9" priority="9">
      <formula>IF(E$11="NB",1,0)</formula>
    </cfRule>
  </conditionalFormatting>
  <conditionalFormatting sqref="F12:L33">
    <cfRule type="expression" dxfId="8" priority="6">
      <formula>IF($E12=1,1,0)</formula>
    </cfRule>
  </conditionalFormatting>
  <conditionalFormatting sqref="M12:AD33">
    <cfRule type="expression" dxfId="7" priority="3">
      <formula>IF(M$11=1,1)</formula>
    </cfRule>
  </conditionalFormatting>
  <conditionalFormatting sqref="M9:AD10">
    <cfRule type="expression" dxfId="6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543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543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5" priority="2" stopIfTrue="1" operator="equal">
      <formula>$M7</formula>
    </cfRule>
  </conditionalFormatting>
  <conditionalFormatting sqref="D9:J9">
    <cfRule type="cellIs" dxfId="4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Seehafer</cp:lastModifiedBy>
  <cp:lastPrinted>2015-10-15T12:29:27Z</cp:lastPrinted>
  <dcterms:created xsi:type="dcterms:W3CDTF">2015-01-15T05:25:41Z</dcterms:created>
  <dcterms:modified xsi:type="dcterms:W3CDTF">2016-11-30T14:19:18Z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